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lanten HB Bouwtoelevering\Voorbeeld Exsion rapporten\"/>
    </mc:Choice>
  </mc:AlternateContent>
  <xr:revisionPtr revIDLastSave="0" documentId="10_ncr:100000_{DBD5095A-FA14-4A7D-938A-EB899CDE54CD}" xr6:coauthVersionLast="31" xr6:coauthVersionMax="31" xr10:uidLastSave="{00000000-0000-0000-0000-000000000000}"/>
  <bookViews>
    <workbookView xWindow="0" yWindow="0" windowWidth="28800" windowHeight="12240" xr2:uid="{85925BB4-2158-42DF-89BB-F2E12C39692C}"/>
  </bookViews>
  <sheets>
    <sheet name="klantstatistiek" sheetId="1" r:id="rId1"/>
    <sheet name="Exsion" sheetId="2" r:id="rId2"/>
  </sheets>
  <definedNames>
    <definedName name="boekjaar">klantstatistiek!$E$2</definedName>
    <definedName name="connectie">klantstatistiek!$E$1</definedName>
    <definedName name="cumulatief">klantstatistiek!$E$4</definedName>
    <definedName name="datumfilter">klantstatistiek!$F$2</definedName>
    <definedName name="EXSION_DATA_DOSSIERGEGEVENS" localSheetId="1">Exsion!$C$4,Exsion!$B$22:$B$31</definedName>
    <definedName name="klantfilter">klantstatistiek!$E$5</definedName>
    <definedName name="maand">klantstatistiek!$E$3</definedName>
    <definedName name="weekfilter">klantstatistiek!$E$6</definedName>
  </definedNames>
  <calcPr calcId="179017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1" i="2" l="1"/>
  <c r="C4" i="2"/>
  <c r="F2" i="1"/>
  <c r="B8" i="1"/>
  <c r="K23" i="2"/>
  <c r="J28" i="2"/>
  <c r="J31" i="2"/>
  <c r="K31" i="2"/>
  <c r="K30" i="2"/>
  <c r="K22" i="2"/>
  <c r="J24" i="2"/>
  <c r="K29" i="2"/>
  <c r="J25" i="2"/>
  <c r="J22" i="2"/>
  <c r="K24" i="2"/>
  <c r="J27" i="2"/>
  <c r="K26" i="2"/>
  <c r="K25" i="2"/>
  <c r="J30" i="2"/>
  <c r="J29" i="2"/>
  <c r="K28" i="2"/>
  <c r="J23" i="2"/>
  <c r="K27" i="2"/>
  <c r="J26" i="2"/>
  <c r="L29" i="2" l="1"/>
  <c r="L25" i="2"/>
  <c r="L30" i="2"/>
  <c r="L26" i="2"/>
  <c r="L31" i="2"/>
  <c r="L27" i="2"/>
  <c r="L28" i="2"/>
  <c r="B9" i="1"/>
  <c r="L24" i="2"/>
  <c r="L23" i="2"/>
  <c r="L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Saris</author>
  </authors>
  <commentList>
    <comment ref="C5" authorId="0" shapeId="0" xr:uid="{A757DB39-72FE-46DE-84DE-8B00E88A2088}">
      <text>
        <r>
          <rPr>
            <sz val="9"/>
            <color indexed="81"/>
            <rFont val="Tahoma"/>
            <family val="2"/>
          </rPr>
          <t>Dossiergegevens</t>
        </r>
      </text>
    </comment>
    <comment ref="D5" authorId="0" shapeId="0" xr:uid="{AD01A372-0E86-48EF-9CE0-9BC5B0CD98F7}">
      <text>
        <r>
          <rPr>
            <sz val="9"/>
            <color indexed="81"/>
            <rFont val="Tahoma"/>
            <family val="2"/>
          </rPr>
          <t>Klant</t>
        </r>
      </text>
    </comment>
    <comment ref="E5" authorId="0" shapeId="0" xr:uid="{3ABFECCE-0AEE-4739-A6BF-B9B8A5ABA585}">
      <text>
        <r>
          <rPr>
            <sz val="9"/>
            <color indexed="81"/>
            <rFont val="Tahoma"/>
            <family val="2"/>
          </rPr>
          <t>Artikel</t>
        </r>
      </text>
    </comment>
    <comment ref="D6" authorId="0" shapeId="0" xr:uid="{EAF80E35-EDF4-48CC-8F6C-68DBA6A54F20}">
      <text>
        <r>
          <rPr>
            <sz val="9"/>
            <color indexed="81"/>
            <rFont val="Tahoma"/>
            <family val="2"/>
          </rPr>
          <t>1=Inner
2=Outer
3=Inner top 1
4=Outer top 1
5=Not Exists</t>
        </r>
      </text>
    </comment>
    <comment ref="E6" authorId="0" shapeId="0" xr:uid="{8FCF0D30-8A15-4FEA-BB99-C8A9A404981C}">
      <text>
        <r>
          <rPr>
            <sz val="9"/>
            <color indexed="81"/>
            <rFont val="Tahoma"/>
            <family val="2"/>
          </rPr>
          <t>1=Inner
2=Outer
3=Inner top 1
4=Outer top 1
5=Not Exists</t>
        </r>
      </text>
    </comment>
    <comment ref="I6" authorId="0" shapeId="0" xr:uid="{7C239E2C-B484-4D9F-A1DA-6DCBA8D04D52}">
      <text>
        <r>
          <rPr>
            <b/>
            <sz val="9"/>
            <color indexed="81"/>
            <rFont val="Tahoma"/>
            <family val="2"/>
          </rPr>
          <t xml:space="preserve">METHODE:
</t>
        </r>
        <r>
          <rPr>
            <sz val="9"/>
            <color indexed="81"/>
            <rFont val="Tahoma"/>
            <family val="2"/>
          </rPr>
          <t xml:space="preserve">SOM
MIN
MAX
GEM
ANT
Jaar
Kwartaal
Maand
Week
Dag
Periode
</t>
        </r>
      </text>
    </comment>
    <comment ref="F10" authorId="0" shapeId="0" xr:uid="{D00AF9EB-4C02-4604-9CD3-673430CA680C}">
      <text>
        <r>
          <rPr>
            <sz val="9"/>
            <color indexed="81"/>
            <rFont val="Tahoma"/>
            <family val="2"/>
          </rPr>
          <t>0=Open
1=Concept factuur
2=Gefactureerd/Verwerkt
3=Afgesloten
4=Vervallen</t>
        </r>
      </text>
    </comment>
    <comment ref="F16" authorId="0" shapeId="0" xr:uid="{1664F798-1A80-4782-B765-75CFF22AE1F1}">
      <text>
        <r>
          <rPr>
            <sz val="9"/>
            <color indexed="81"/>
            <rFont val="Tahoma"/>
            <family val="2"/>
          </rPr>
          <t>0=
1=Orderklant
2=Factuurklant
3=Beiden</t>
        </r>
      </text>
    </comment>
    <comment ref="E17" authorId="0" shapeId="0" xr:uid="{E3516C00-AF2A-4941-8A0B-32D3EABE87CA}">
      <text>
        <r>
          <rPr>
            <sz val="9"/>
            <color indexed="81"/>
            <rFont val="Tahoma"/>
            <family val="2"/>
          </rPr>
          <t>Exist(SKU
WHERE (
Artikelnr.=FIELD(Nr.))
)</t>
        </r>
      </text>
    </comment>
  </commentList>
</comments>
</file>

<file path=xl/sharedStrings.xml><?xml version="1.0" encoding="utf-8"?>
<sst xmlns="http://schemas.openxmlformats.org/spreadsheetml/2006/main" count="130" uniqueCount="67">
  <si>
    <t>Connectie</t>
  </si>
  <si>
    <t>DOSSIERGEGEVENS</t>
  </si>
  <si>
    <t>11.0</t>
  </si>
  <si>
    <t>Tabel</t>
  </si>
  <si>
    <t>TABEL</t>
  </si>
  <si>
    <t>FILTER</t>
  </si>
  <si>
    <t>VERBERGEN</t>
  </si>
  <si>
    <t>SORTEREN</t>
  </si>
  <si>
    <t>METHODE</t>
  </si>
  <si>
    <t>EXPRESSIE</t>
  </si>
  <si>
    <t>Week</t>
  </si>
  <si>
    <t>Dossiernr.</t>
  </si>
  <si>
    <t>Status dossier</t>
  </si>
  <si>
    <t>Klantnr.</t>
  </si>
  <si>
    <t>Artikelnr.</t>
  </si>
  <si>
    <t>Ton gelost</t>
  </si>
  <si>
    <t>1830</t>
  </si>
  <si>
    <t>1831</t>
  </si>
  <si>
    <t>1833</t>
  </si>
  <si>
    <t>D18-00001</t>
  </si>
  <si>
    <t>D18-00002</t>
  </si>
  <si>
    <t>D18-00003</t>
  </si>
  <si>
    <t>D18-00015</t>
  </si>
  <si>
    <t>D18-00023</t>
  </si>
  <si>
    <t>D18-00024</t>
  </si>
  <si>
    <t>D18-00026</t>
  </si>
  <si>
    <t>D18-00028</t>
  </si>
  <si>
    <t>D18-00030</t>
  </si>
  <si>
    <t>D18-00037</t>
  </si>
  <si>
    <t>Afgesloten</t>
  </si>
  <si>
    <t>Gefactureerd/Verwerkt</t>
  </si>
  <si>
    <t>1002</t>
  </si>
  <si>
    <t>1010</t>
  </si>
  <si>
    <t>1001</t>
  </si>
  <si>
    <t>1003</t>
  </si>
  <si>
    <t>1009</t>
  </si>
  <si>
    <t>2000</t>
  </si>
  <si>
    <t>8010..8199</t>
  </si>
  <si>
    <t>7010..7095</t>
  </si>
  <si>
    <t>resultaat</t>
  </si>
  <si>
    <t>2|3</t>
  </si>
  <si>
    <t>Eindtotaal</t>
  </si>
  <si>
    <t>JOINTYPE</t>
  </si>
  <si>
    <t>Naam</t>
  </si>
  <si>
    <t>Omschrijving</t>
  </si>
  <si>
    <t>Soort klant</t>
  </si>
  <si>
    <t>SKU bestaat</t>
  </si>
  <si>
    <t>BOOT ZANDHANDEL BV</t>
  </si>
  <si>
    <t>AANNEMERSBEDRIJF SMUDDE BV</t>
  </si>
  <si>
    <t>VAN REEUWIJK BETONINDUSTRIE</t>
  </si>
  <si>
    <t>DE ZANDMAATSCHAPPIJ</t>
  </si>
  <si>
    <t>INFRA BV</t>
  </si>
  <si>
    <t>GRIND 4/16 MM</t>
  </si>
  <si>
    <t>'Exsion'!$B$22:$B$31</t>
  </si>
  <si>
    <t>jaar</t>
  </si>
  <si>
    <t>maand</t>
  </si>
  <si>
    <t>Cumulatief</t>
  </si>
  <si>
    <t>Ja</t>
  </si>
  <si>
    <t>Omzet</t>
  </si>
  <si>
    <t>Kostprijs</t>
  </si>
  <si>
    <t>Klantfilter</t>
  </si>
  <si>
    <t>OMZ</t>
  </si>
  <si>
    <t>KP</t>
  </si>
  <si>
    <t>RES</t>
  </si>
  <si>
    <t>Ton</t>
  </si>
  <si>
    <t>Weekfilter</t>
  </si>
  <si>
    <t>1801..1852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</si>
</sst>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9"/>
      <name val="Verdana"/>
      <family val="2"/>
    </font>
    <font>
      <b/>
      <sz val="14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3E2560"/>
        <bgColor indexed="64"/>
      </patternFill>
    </fill>
    <fill>
      <patternFill patternType="solid">
        <fgColor rgb="FF339CD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49" fontId="5" fillId="2" borderId="8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NumberFormat="1"/>
    <xf numFmtId="0" fontId="5" fillId="2" borderId="7" xfId="0" quotePrefix="1" applyFont="1" applyFill="1" applyBorder="1"/>
    <xf numFmtId="22" fontId="5" fillId="2" borderId="7" xfId="0" applyNumberFormat="1" applyFont="1" applyFill="1" applyBorder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left" indent="1"/>
    </xf>
    <xf numFmtId="0" fontId="0" fillId="0" borderId="0" xfId="0" quotePrefix="1" applyBorder="1"/>
    <xf numFmtId="0" fontId="5" fillId="3" borderId="0" xfId="0" applyFont="1" applyFill="1" applyBorder="1"/>
    <xf numFmtId="0" fontId="0" fillId="0" borderId="4" xfId="0" quotePrefix="1" applyBorder="1"/>
    <xf numFmtId="0" fontId="5" fillId="3" borderId="10" xfId="0" applyFont="1" applyFill="1" applyBorder="1"/>
    <xf numFmtId="43" fontId="0" fillId="0" borderId="0" xfId="1" applyFont="1"/>
    <xf numFmtId="0" fontId="0" fillId="4" borderId="0" xfId="0" applyFill="1" applyAlignment="1">
      <alignment horizontal="left"/>
    </xf>
    <xf numFmtId="43" fontId="0" fillId="4" borderId="0" xfId="0" applyNumberFormat="1" applyFill="1"/>
    <xf numFmtId="0" fontId="2" fillId="5" borderId="0" xfId="0" applyFont="1" applyFill="1"/>
    <xf numFmtId="0" fontId="0" fillId="6" borderId="0" xfId="0" applyFill="1"/>
    <xf numFmtId="0" fontId="0" fillId="7" borderId="0" xfId="0" applyFill="1" applyAlignment="1">
      <alignment horizontal="left"/>
    </xf>
    <xf numFmtId="0" fontId="6" fillId="5" borderId="0" xfId="0" applyFont="1" applyFill="1" applyAlignment="1">
      <alignment horizontal="center"/>
    </xf>
  </cellXfs>
  <cellStyles count="2">
    <cellStyle name="Komma" xfId="1" builtinId="3"/>
    <cellStyle name="Standaard" xfId="0" builtinId="0"/>
  </cellStyles>
  <dxfs count="7">
    <dxf>
      <font>
        <color theme="0"/>
      </font>
    </dxf>
    <dxf>
      <fill>
        <patternFill patternType="solid">
          <bgColor theme="8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4" tint="0.59999389629810485"/>
        </patternFill>
      </fill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0</xdr:row>
      <xdr:rowOff>57149</xdr:rowOff>
    </xdr:from>
    <xdr:to>
      <xdr:col>2</xdr:col>
      <xdr:colOff>617825</xdr:colOff>
      <xdr:row>2</xdr:row>
      <xdr:rowOff>66674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B4B6A10-E1C5-4954-91B6-C0BC1C0BD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57149"/>
          <a:ext cx="3637251" cy="3714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ns Saris" refreshedDate="43333.584592824074" createdVersion="6" refreshedVersion="6" minRefreshableVersion="3" recordCount="10" xr:uid="{84CADCE2-A3F7-49FA-9CEF-DC2D8958344D}">
  <cacheSource type="worksheet">
    <worksheetSource ref="B21:L31" sheet="Exsion"/>
  </cacheSource>
  <cacheFields count="11">
    <cacheField name="Week" numFmtId="0">
      <sharedItems/>
    </cacheField>
    <cacheField name="Dossiernr." numFmtId="0">
      <sharedItems/>
    </cacheField>
    <cacheField name="Status dossier" numFmtId="0">
      <sharedItems/>
    </cacheField>
    <cacheField name="Klantnr." numFmtId="0">
      <sharedItems/>
    </cacheField>
    <cacheField name="Naam" numFmtId="0">
      <sharedItems count="6">
        <s v="BOOT ZANDHANDEL BV"/>
        <s v="AANNEMERSBEDRIJF SMUDDE BV"/>
        <s v="VAN REEUWIJK BETONINDUSTRIE"/>
        <s v="DE ZANDMAATSCHAPPIJ"/>
        <s v="INFRA BV"/>
        <s v="DE NIEUWE GRINDMIJ" u="1"/>
      </sharedItems>
    </cacheField>
    <cacheField name="Artikelnr." numFmtId="0">
      <sharedItems/>
    </cacheField>
    <cacheField name="Omschrijving" numFmtId="0">
      <sharedItems count="3">
        <s v="GRIND 4/16 MM"/>
        <s v="Verontreinigde grond" u="1"/>
        <s v="BREKERZAND" u="1"/>
      </sharedItems>
    </cacheField>
    <cacheField name="Ton gelost" numFmtId="0">
      <sharedItems containsSemiMixedTypes="0" containsString="0" containsNumber="1" minValue="30" maxValue="1500"/>
    </cacheField>
    <cacheField name="OMZ" numFmtId="43">
      <sharedItems containsSemiMixedTypes="0" containsString="0" containsNumber="1" minValue="208.5" maxValue="14281.25"/>
    </cacheField>
    <cacheField name="KP" numFmtId="43">
      <sharedItems containsSemiMixedTypes="0" containsString="0" containsNumber="1" minValue="0" maxValue="11500"/>
    </cacheField>
    <cacheField name="RES" numFmtId="43">
      <sharedItems containsSemiMixedTypes="0" containsString="0" containsNumber="1" minValue="-1500" maxValue="13425.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s v="1830"/>
    <s v="D18-00001"/>
    <s v="Afgesloten"/>
    <s v="1002"/>
    <x v="0"/>
    <s v="2000"/>
    <x v="0"/>
    <n v="1490"/>
    <n v="13335.499999999998"/>
    <n v="8642"/>
    <n v="4693.4999999999982"/>
  </r>
  <r>
    <s v="1830"/>
    <s v="D18-00002"/>
    <s v="Gefactureerd/Verwerkt"/>
    <s v="1002"/>
    <x v="0"/>
    <s v="2000"/>
    <x v="0"/>
    <n v="1500"/>
    <n v="13425.000000000002"/>
    <n v="0"/>
    <n v="13425.000000000002"/>
  </r>
  <r>
    <s v="1830"/>
    <s v="D18-00003"/>
    <s v="Gefactureerd/Verwerkt"/>
    <s v="1002"/>
    <x v="0"/>
    <s v="2000"/>
    <x v="0"/>
    <n v="999.99999999999989"/>
    <n v="8950"/>
    <n v="249.99999999999997"/>
    <n v="8700"/>
  </r>
  <r>
    <s v="1830"/>
    <s v="D18-00015"/>
    <s v="Afgesloten"/>
    <s v="1010"/>
    <x v="1"/>
    <s v="2000"/>
    <x v="0"/>
    <n v="30"/>
    <n v="208.5"/>
    <n v="148.80000000000001"/>
    <n v="59.699999999999989"/>
  </r>
  <r>
    <s v="1830"/>
    <s v="D18-00023"/>
    <s v="Gefactureerd/Verwerkt"/>
    <s v="1001"/>
    <x v="2"/>
    <s v="2000"/>
    <x v="0"/>
    <n v="999.99999999999989"/>
    <n v="10000"/>
    <n v="11500"/>
    <n v="-1500"/>
  </r>
  <r>
    <s v="1830"/>
    <s v="D18-00024"/>
    <s v="Gefactureerd/Verwerkt"/>
    <s v="1002"/>
    <x v="0"/>
    <s v="2000"/>
    <x v="0"/>
    <n v="45"/>
    <n v="450"/>
    <n v="223.2"/>
    <n v="226.8"/>
  </r>
  <r>
    <s v="1831"/>
    <s v="D18-00026"/>
    <s v="Gefactureerd/Verwerkt"/>
    <s v="1003"/>
    <x v="3"/>
    <s v="2000"/>
    <x v="0"/>
    <n v="1250"/>
    <n v="14281.25"/>
    <n v="1875"/>
    <n v="12406.25"/>
  </r>
  <r>
    <s v="1831"/>
    <s v="D18-00028"/>
    <s v="Gefactureerd/Verwerkt"/>
    <s v="1003"/>
    <x v="3"/>
    <s v="2000"/>
    <x v="0"/>
    <n v="999.99999999999989"/>
    <n v="11375"/>
    <n v="5500"/>
    <n v="5875"/>
  </r>
  <r>
    <s v="1831"/>
    <s v="D18-00030"/>
    <s v="Gefactureerd/Verwerkt"/>
    <s v="1009"/>
    <x v="4"/>
    <s v="2000"/>
    <x v="0"/>
    <n v="999.99999999999989"/>
    <n v="12500.000000000002"/>
    <n v="6500"/>
    <n v="6000.0000000000018"/>
  </r>
  <r>
    <s v="1833"/>
    <s v="D18-00037"/>
    <s v="Gefactureerd/Verwerkt"/>
    <s v="1003"/>
    <x v="3"/>
    <s v="2000"/>
    <x v="0"/>
    <n v="999.99999999999989"/>
    <n v="11500"/>
    <n v="6000"/>
    <n v="5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B9E8D4-DA9B-4DD8-9261-9B7C87A821CD}" name="Exsion_klantsatatistiek" cacheId="9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showHeaders="0" outline="1" outlineData="1" multipleFieldFilters="0">
  <location ref="B11:F22" firstHeaderRow="0" firstDataRow="1" firstDataCol="1"/>
  <pivotFields count="11">
    <pivotField showAll="0"/>
    <pivotField showAll="0"/>
    <pivotField showAll="0"/>
    <pivotField showAll="0"/>
    <pivotField axis="axisRow" showAll="0">
      <items count="7">
        <item x="1"/>
        <item x="0"/>
        <item x="3"/>
        <item x="4"/>
        <item x="2"/>
        <item m="1" x="5"/>
        <item t="default"/>
      </items>
    </pivotField>
    <pivotField showAll="0"/>
    <pivotField axis="axisRow" showAll="0">
      <items count="4">
        <item x="0"/>
        <item m="1" x="2"/>
        <item m="1" x="1"/>
        <item t="default"/>
      </items>
    </pivotField>
    <pivotField dataField="1" showAll="0"/>
    <pivotField dataField="1" numFmtId="43" showAll="0"/>
    <pivotField dataField="1" numFmtId="43" showAll="0"/>
    <pivotField dataField="1" numFmtId="43" showAll="0"/>
  </pivotFields>
  <rowFields count="2">
    <field x="4"/>
    <field x="6"/>
  </rowFields>
  <rowItems count="11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Ton" fld="7" baseField="0" baseItem="0"/>
    <dataField name="Omzet" fld="8" baseField="0" baseItem="0"/>
    <dataField name="Kostprijs" fld="9" baseField="0" baseItem="0"/>
    <dataField name="resultaat" fld="10" baseField="0" baseItem="0"/>
  </dataFields>
  <formats count="7">
    <format dxfId="6">
      <pivotArea outline="0" collapsedLevelsAreSubtotals="1" fieldPosition="0"/>
    </format>
    <format dxfId="5">
      <pivotArea dataOnly="0" fieldPosition="0">
        <references count="1">
          <reference field="4" count="0"/>
        </references>
      </pivotArea>
    </format>
    <format dxfId="4">
      <pivotArea field="4" type="button" dataOnly="0" labelOnly="1" outline="0" axis="axisRow" fieldPosition="0"/>
    </format>
    <format dxfId="3">
      <pivotArea field="4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89B8C-DEE3-4EA7-9AAA-CD7524D08C4C}">
  <dimension ref="B1:F22"/>
  <sheetViews>
    <sheetView tabSelected="1" workbookViewId="0">
      <selection activeCell="B7" sqref="B7"/>
    </sheetView>
  </sheetViews>
  <sheetFormatPr defaultRowHeight="14.25" x14ac:dyDescent="0.2"/>
  <cols>
    <col min="1" max="1" width="10.296875" customWidth="1"/>
    <col min="2" max="2" width="31.3984375" bestFit="1" customWidth="1"/>
    <col min="3" max="3" width="9.5" bestFit="1" customWidth="1"/>
    <col min="4" max="6" width="10.59765625" bestFit="1" customWidth="1"/>
  </cols>
  <sheetData>
    <row r="1" spans="2:6" x14ac:dyDescent="0.2">
      <c r="D1" s="32" t="s">
        <v>0</v>
      </c>
      <c r="E1" s="33">
        <v>50</v>
      </c>
    </row>
    <row r="2" spans="2:6" x14ac:dyDescent="0.2">
      <c r="D2" s="32" t="s">
        <v>54</v>
      </c>
      <c r="E2" s="33">
        <v>2018</v>
      </c>
      <c r="F2" t="str">
        <f>IF(cumulatief="ja","01-01-"&amp;boekjaar&amp;_xll.EXSION_DATUM(connectie,3,cumulatief,maand,boekjaar),_xll.EXSION_DATUM(connectie,3,cumulatief,maand,boekjaar))</f>
        <v>01-01-2018..31-12-2018</v>
      </c>
    </row>
    <row r="3" spans="2:6" x14ac:dyDescent="0.2">
      <c r="D3" s="32" t="s">
        <v>55</v>
      </c>
      <c r="E3" s="33">
        <v>12</v>
      </c>
    </row>
    <row r="4" spans="2:6" x14ac:dyDescent="0.2">
      <c r="D4" s="32" t="s">
        <v>56</v>
      </c>
      <c r="E4" s="33" t="s">
        <v>57</v>
      </c>
    </row>
    <row r="5" spans="2:6" x14ac:dyDescent="0.2">
      <c r="D5" s="32" t="s">
        <v>60</v>
      </c>
      <c r="E5" s="33"/>
    </row>
    <row r="6" spans="2:6" x14ac:dyDescent="0.2">
      <c r="D6" s="32" t="s">
        <v>65</v>
      </c>
      <c r="E6" s="33" t="s">
        <v>66</v>
      </c>
    </row>
    <row r="8" spans="2:6" ht="18" x14ac:dyDescent="0.25">
      <c r="B8" s="34" t="str">
        <f>_xll.EXSION_BEDRIJF(connectie)</f>
        <v>010 HB Bouwtoelevering</v>
      </c>
      <c r="C8" s="34"/>
      <c r="D8" s="34"/>
      <c r="E8" s="34"/>
      <c r="F8" s="34"/>
    </row>
    <row r="9" spans="2:6" ht="18" x14ac:dyDescent="0.25">
      <c r="B9" s="34" t="str">
        <f>"Klant- artikelstatistiek "&amp;datumfilter</f>
        <v>Klant- artikelstatistiek 01-01-2018..31-12-2018</v>
      </c>
      <c r="C9" s="34"/>
      <c r="D9" s="34"/>
      <c r="E9" s="34"/>
      <c r="F9" s="34"/>
    </row>
    <row r="11" spans="2:6" x14ac:dyDescent="0.2">
      <c r="C11" s="31" t="s">
        <v>64</v>
      </c>
      <c r="D11" s="31" t="s">
        <v>58</v>
      </c>
      <c r="E11" s="31" t="s">
        <v>59</v>
      </c>
      <c r="F11" s="31" t="s">
        <v>39</v>
      </c>
    </row>
    <row r="12" spans="2:6" x14ac:dyDescent="0.2">
      <c r="B12" s="29" t="s">
        <v>48</v>
      </c>
      <c r="C12" s="30">
        <v>30</v>
      </c>
      <c r="D12" s="30">
        <v>208.5</v>
      </c>
      <c r="E12" s="30">
        <v>148.80000000000001</v>
      </c>
      <c r="F12" s="30">
        <v>59.699999999999989</v>
      </c>
    </row>
    <row r="13" spans="2:6" x14ac:dyDescent="0.2">
      <c r="B13" s="23" t="s">
        <v>52</v>
      </c>
      <c r="C13" s="22">
        <v>30</v>
      </c>
      <c r="D13" s="22">
        <v>208.5</v>
      </c>
      <c r="E13" s="22">
        <v>148.80000000000001</v>
      </c>
      <c r="F13" s="22">
        <v>59.699999999999989</v>
      </c>
    </row>
    <row r="14" spans="2:6" x14ac:dyDescent="0.2">
      <c r="B14" s="29" t="s">
        <v>47</v>
      </c>
      <c r="C14" s="30">
        <v>4035</v>
      </c>
      <c r="D14" s="30">
        <v>36160.5</v>
      </c>
      <c r="E14" s="30">
        <v>9115.2000000000007</v>
      </c>
      <c r="F14" s="30">
        <v>27045.3</v>
      </c>
    </row>
    <row r="15" spans="2:6" x14ac:dyDescent="0.2">
      <c r="B15" s="23" t="s">
        <v>52</v>
      </c>
      <c r="C15" s="22">
        <v>4035</v>
      </c>
      <c r="D15" s="22">
        <v>36160.5</v>
      </c>
      <c r="E15" s="22">
        <v>9115.2000000000007</v>
      </c>
      <c r="F15" s="22">
        <v>27045.3</v>
      </c>
    </row>
    <row r="16" spans="2:6" x14ac:dyDescent="0.2">
      <c r="B16" s="29" t="s">
        <v>50</v>
      </c>
      <c r="C16" s="30">
        <v>3250</v>
      </c>
      <c r="D16" s="30">
        <v>37156.25</v>
      </c>
      <c r="E16" s="30">
        <v>13375</v>
      </c>
      <c r="F16" s="30">
        <v>23781.25</v>
      </c>
    </row>
    <row r="17" spans="2:6" x14ac:dyDescent="0.2">
      <c r="B17" s="23" t="s">
        <v>52</v>
      </c>
      <c r="C17" s="22">
        <v>3250</v>
      </c>
      <c r="D17" s="22">
        <v>37156.25</v>
      </c>
      <c r="E17" s="22">
        <v>13375</v>
      </c>
      <c r="F17" s="22">
        <v>23781.25</v>
      </c>
    </row>
    <row r="18" spans="2:6" x14ac:dyDescent="0.2">
      <c r="B18" s="29" t="s">
        <v>51</v>
      </c>
      <c r="C18" s="30">
        <v>999.99999999999989</v>
      </c>
      <c r="D18" s="30">
        <v>12500.000000000002</v>
      </c>
      <c r="E18" s="30">
        <v>6500</v>
      </c>
      <c r="F18" s="30">
        <v>6000.0000000000018</v>
      </c>
    </row>
    <row r="19" spans="2:6" x14ac:dyDescent="0.2">
      <c r="B19" s="23" t="s">
        <v>52</v>
      </c>
      <c r="C19" s="22">
        <v>999.99999999999989</v>
      </c>
      <c r="D19" s="22">
        <v>12500.000000000002</v>
      </c>
      <c r="E19" s="22">
        <v>6500</v>
      </c>
      <c r="F19" s="22">
        <v>6000.0000000000018</v>
      </c>
    </row>
    <row r="20" spans="2:6" x14ac:dyDescent="0.2">
      <c r="B20" s="29" t="s">
        <v>49</v>
      </c>
      <c r="C20" s="30">
        <v>999.99999999999989</v>
      </c>
      <c r="D20" s="30">
        <v>10000</v>
      </c>
      <c r="E20" s="30">
        <v>11500</v>
      </c>
      <c r="F20" s="30">
        <v>-1500</v>
      </c>
    </row>
    <row r="21" spans="2:6" x14ac:dyDescent="0.2">
      <c r="B21" s="23" t="s">
        <v>52</v>
      </c>
      <c r="C21" s="22">
        <v>999.99999999999989</v>
      </c>
      <c r="D21" s="22">
        <v>10000</v>
      </c>
      <c r="E21" s="22">
        <v>11500</v>
      </c>
      <c r="F21" s="22">
        <v>-1500</v>
      </c>
    </row>
    <row r="22" spans="2:6" x14ac:dyDescent="0.2">
      <c r="B22" s="21" t="s">
        <v>41</v>
      </c>
      <c r="C22" s="22">
        <v>9315</v>
      </c>
      <c r="D22" s="22">
        <v>96025.25</v>
      </c>
      <c r="E22" s="22">
        <v>40639</v>
      </c>
      <c r="F22" s="22">
        <v>55386.25</v>
      </c>
    </row>
  </sheetData>
  <mergeCells count="2">
    <mergeCell ref="B9:F9"/>
    <mergeCell ref="B8:F8"/>
  </mergeCells>
  <dataValidations count="1">
    <dataValidation type="list" allowBlank="1" showInputMessage="1" showErrorMessage="1" sqref="E4" xr:uid="{3B555E33-654E-4A5A-8FEC-341D936AEE5C}">
      <formula1>"Ja,Nee"</formula1>
    </dataValidation>
  </dataValidation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C5C7-2DD3-406E-88EE-2394738004F6}">
  <dimension ref="B3:L32"/>
  <sheetViews>
    <sheetView topLeftCell="A4" workbookViewId="0">
      <selection activeCell="F11" sqref="F11"/>
    </sheetView>
  </sheetViews>
  <sheetFormatPr defaultRowHeight="14.25" x14ac:dyDescent="0.2"/>
  <cols>
    <col min="2" max="2" width="17.59765625" bestFit="1" customWidth="1"/>
    <col min="3" max="3" width="11.5" customWidth="1"/>
    <col min="4" max="4" width="19.19921875" customWidth="1"/>
    <col min="5" max="5" width="15.69921875" customWidth="1"/>
    <col min="6" max="6" width="26.19921875" bestFit="1" customWidth="1"/>
    <col min="7" max="7" width="9.19921875" customWidth="1"/>
    <col min="8" max="10" width="15.69921875" customWidth="1"/>
    <col min="11" max="12" width="9.8984375" bestFit="1" customWidth="1"/>
  </cols>
  <sheetData>
    <row r="3" spans="2:10" x14ac:dyDescent="0.2">
      <c r="B3" s="8" t="s">
        <v>1</v>
      </c>
      <c r="C3" s="19" t="s">
        <v>53</v>
      </c>
      <c r="D3" s="9"/>
      <c r="E3" s="20">
        <v>43333.584583333337</v>
      </c>
      <c r="F3" s="9"/>
      <c r="G3" s="9"/>
      <c r="H3" s="9"/>
      <c r="I3" s="9"/>
      <c r="J3" s="10" t="s">
        <v>2</v>
      </c>
    </row>
    <row r="4" spans="2:10" x14ac:dyDescent="0.2">
      <c r="B4" s="2" t="s">
        <v>0</v>
      </c>
      <c r="C4" s="3">
        <f>connectie</f>
        <v>50</v>
      </c>
      <c r="D4" s="3"/>
      <c r="E4" s="3"/>
      <c r="F4" s="3"/>
      <c r="G4" s="3"/>
      <c r="H4" s="3"/>
      <c r="I4" s="3" t="s">
        <v>4</v>
      </c>
      <c r="J4" s="4"/>
    </row>
    <row r="5" spans="2:10" x14ac:dyDescent="0.2">
      <c r="B5" s="2" t="s">
        <v>3</v>
      </c>
      <c r="C5" s="3">
        <v>11215021</v>
      </c>
      <c r="D5" s="3">
        <v>18</v>
      </c>
      <c r="E5" s="3">
        <v>27</v>
      </c>
      <c r="F5" s="3"/>
      <c r="G5" s="3"/>
      <c r="H5" s="3"/>
      <c r="I5" s="3"/>
      <c r="J5" s="4"/>
    </row>
    <row r="6" spans="2:10" x14ac:dyDescent="0.2">
      <c r="B6" s="5" t="s">
        <v>42</v>
      </c>
      <c r="C6" s="6"/>
      <c r="D6" s="6">
        <v>1</v>
      </c>
      <c r="E6" s="6">
        <v>1</v>
      </c>
      <c r="F6" s="6" t="s">
        <v>5</v>
      </c>
      <c r="G6" s="6" t="s">
        <v>6</v>
      </c>
      <c r="H6" s="6" t="s">
        <v>7</v>
      </c>
      <c r="I6" s="6" t="s">
        <v>8</v>
      </c>
      <c r="J6" s="7" t="s">
        <v>9</v>
      </c>
    </row>
    <row r="7" spans="2:10" x14ac:dyDescent="0.2">
      <c r="B7" s="15" t="s">
        <v>0</v>
      </c>
      <c r="C7" s="11">
        <v>-2</v>
      </c>
      <c r="D7" s="11"/>
      <c r="E7" s="11"/>
      <c r="F7" s="11"/>
      <c r="G7" s="11" t="b">
        <v>1</v>
      </c>
      <c r="H7" s="11"/>
      <c r="I7" s="11"/>
      <c r="J7" s="12"/>
    </row>
    <row r="8" spans="2:10" x14ac:dyDescent="0.2">
      <c r="B8" s="16" t="s">
        <v>10</v>
      </c>
      <c r="C8" s="11">
        <v>9</v>
      </c>
      <c r="D8" s="11"/>
      <c r="E8" s="11"/>
      <c r="F8" s="24" t="str">
        <f>weekfilter</f>
        <v>1801..1852</v>
      </c>
      <c r="G8" s="11"/>
      <c r="H8" s="11"/>
      <c r="I8" s="11"/>
      <c r="J8" s="12"/>
    </row>
    <row r="9" spans="2:10" x14ac:dyDescent="0.2">
      <c r="B9" s="16" t="s">
        <v>11</v>
      </c>
      <c r="C9" s="11">
        <v>1</v>
      </c>
      <c r="D9" s="11"/>
      <c r="E9" s="11"/>
      <c r="F9" s="11"/>
      <c r="G9" s="11"/>
      <c r="H9" s="11"/>
      <c r="I9" s="11"/>
      <c r="J9" s="12"/>
    </row>
    <row r="10" spans="2:10" x14ac:dyDescent="0.2">
      <c r="B10" s="16" t="s">
        <v>12</v>
      </c>
      <c r="C10" s="11">
        <v>2</v>
      </c>
      <c r="D10" s="11"/>
      <c r="E10" s="11"/>
      <c r="F10" s="24" t="s">
        <v>40</v>
      </c>
      <c r="G10" s="11"/>
      <c r="H10" s="11"/>
      <c r="I10" s="11"/>
      <c r="J10" s="12"/>
    </row>
    <row r="11" spans="2:10" x14ac:dyDescent="0.2">
      <c r="B11" s="27" t="s">
        <v>13</v>
      </c>
      <c r="C11" s="25">
        <v>3</v>
      </c>
      <c r="D11" s="25">
        <v>1</v>
      </c>
      <c r="E11" s="11"/>
      <c r="F11" s="24" t="str">
        <f>IF(klantfilter="","&lt;&gt;LOSWAL",klantfilter)</f>
        <v>&lt;&gt;LOSWAL</v>
      </c>
      <c r="G11" s="11"/>
      <c r="H11" s="11"/>
      <c r="I11" s="11"/>
      <c r="J11" s="12"/>
    </row>
    <row r="12" spans="2:10" x14ac:dyDescent="0.2">
      <c r="B12" s="16" t="s">
        <v>43</v>
      </c>
      <c r="C12" s="11"/>
      <c r="D12" s="11">
        <v>2</v>
      </c>
      <c r="E12" s="11"/>
      <c r="F12" s="11"/>
      <c r="G12" s="11"/>
      <c r="H12" s="11"/>
      <c r="I12" s="11"/>
      <c r="J12" s="12"/>
    </row>
    <row r="13" spans="2:10" x14ac:dyDescent="0.2">
      <c r="B13" s="27" t="s">
        <v>14</v>
      </c>
      <c r="C13" s="25">
        <v>7</v>
      </c>
      <c r="D13" s="11"/>
      <c r="E13" s="25">
        <v>1</v>
      </c>
      <c r="F13" s="11"/>
      <c r="G13" s="11"/>
      <c r="H13" s="11"/>
      <c r="I13" s="11"/>
      <c r="J13" s="12"/>
    </row>
    <row r="14" spans="2:10" x14ac:dyDescent="0.2">
      <c r="B14" s="16" t="s">
        <v>44</v>
      </c>
      <c r="C14" s="11"/>
      <c r="D14" s="11"/>
      <c r="E14" s="11">
        <v>3</v>
      </c>
      <c r="F14" s="11"/>
      <c r="G14" s="11"/>
      <c r="H14" s="11"/>
      <c r="I14" s="11"/>
      <c r="J14" s="12"/>
    </row>
    <row r="15" spans="2:10" x14ac:dyDescent="0.2">
      <c r="B15" s="16" t="s">
        <v>15</v>
      </c>
      <c r="C15" s="11">
        <v>21</v>
      </c>
      <c r="D15" s="11"/>
      <c r="E15" s="11"/>
      <c r="F15" s="11"/>
      <c r="G15" s="11"/>
      <c r="H15" s="11"/>
      <c r="I15" s="11"/>
      <c r="J15" s="12"/>
    </row>
    <row r="16" spans="2:10" x14ac:dyDescent="0.2">
      <c r="B16" s="16" t="s">
        <v>45</v>
      </c>
      <c r="C16" s="11"/>
      <c r="D16" s="11">
        <v>50008</v>
      </c>
      <c r="E16" s="11"/>
      <c r="F16" s="24"/>
      <c r="G16" s="11" t="b">
        <v>1</v>
      </c>
      <c r="H16" s="11"/>
      <c r="I16" s="11"/>
      <c r="J16" s="12"/>
    </row>
    <row r="17" spans="2:12" x14ac:dyDescent="0.2">
      <c r="B17" s="17" t="s">
        <v>46</v>
      </c>
      <c r="C17" s="13"/>
      <c r="D17" s="13"/>
      <c r="E17" s="13">
        <v>5700</v>
      </c>
      <c r="F17" s="26"/>
      <c r="G17" s="13" t="b">
        <v>1</v>
      </c>
      <c r="H17" s="13"/>
      <c r="I17" s="13"/>
      <c r="J17" s="14"/>
    </row>
    <row r="19" spans="2:12" x14ac:dyDescent="0.2">
      <c r="J19" t="s">
        <v>37</v>
      </c>
      <c r="K19" t="s">
        <v>38</v>
      </c>
    </row>
    <row r="21" spans="2:12" x14ac:dyDescent="0.2">
      <c r="B21" t="s">
        <v>10</v>
      </c>
      <c r="C21" t="s">
        <v>11</v>
      </c>
      <c r="D21" t="s">
        <v>12</v>
      </c>
      <c r="E21" t="s">
        <v>13</v>
      </c>
      <c r="F21" t="s">
        <v>43</v>
      </c>
      <c r="G21" t="s">
        <v>14</v>
      </c>
      <c r="H21" s="1" t="s">
        <v>44</v>
      </c>
      <c r="I21" s="1" t="s">
        <v>15</v>
      </c>
      <c r="J21" s="1" t="s">
        <v>61</v>
      </c>
      <c r="K21" s="1" t="s">
        <v>62</v>
      </c>
      <c r="L21" s="1" t="s">
        <v>63</v>
      </c>
    </row>
    <row r="22" spans="2:12" x14ac:dyDescent="0.2">
      <c r="B22" s="18" t="s">
        <v>16</v>
      </c>
      <c r="C22" s="18" t="s">
        <v>19</v>
      </c>
      <c r="D22" s="18" t="s">
        <v>29</v>
      </c>
      <c r="E22" s="18" t="s">
        <v>31</v>
      </c>
      <c r="F22" s="18" t="s">
        <v>47</v>
      </c>
      <c r="G22" s="18" t="s">
        <v>36</v>
      </c>
      <c r="H22" s="18" t="s">
        <v>52</v>
      </c>
      <c r="I22" s="18">
        <v>1490</v>
      </c>
      <c r="J22" s="28">
        <f>_xll.EXSION_REKSAL(connectie,$J$19,datumfilter,,,C22)*-1</f>
        <v>13335.499999999998</v>
      </c>
      <c r="K22" s="28">
        <f>_xll.EXSION_REKSAL(connectie,$K$19,datumfilter,,,C22)</f>
        <v>8642</v>
      </c>
      <c r="L22" s="28">
        <f>J22-K22</f>
        <v>4693.4999999999982</v>
      </c>
    </row>
    <row r="23" spans="2:12" x14ac:dyDescent="0.2">
      <c r="B23" s="18" t="s">
        <v>16</v>
      </c>
      <c r="C23" s="18" t="s">
        <v>20</v>
      </c>
      <c r="D23" s="18" t="s">
        <v>30</v>
      </c>
      <c r="E23" s="18" t="s">
        <v>31</v>
      </c>
      <c r="F23" s="18" t="s">
        <v>47</v>
      </c>
      <c r="G23" s="18" t="s">
        <v>36</v>
      </c>
      <c r="H23" s="18" t="s">
        <v>52</v>
      </c>
      <c r="I23" s="18">
        <v>1500</v>
      </c>
      <c r="J23" s="28">
        <f>_xll.EXSION_REKSAL(connectie,$J$19,datumfilter,,,C23)*-1</f>
        <v>13425.000000000002</v>
      </c>
      <c r="K23" s="28">
        <f>_xll.EXSION_REKSAL(connectie,$K$19,datumfilter,,,C23)</f>
        <v>0</v>
      </c>
      <c r="L23" s="28">
        <f t="shared" ref="L23:L30" si="0">J23-K23</f>
        <v>13425.000000000002</v>
      </c>
    </row>
    <row r="24" spans="2:12" x14ac:dyDescent="0.2">
      <c r="B24" s="18" t="s">
        <v>16</v>
      </c>
      <c r="C24" s="18" t="s">
        <v>21</v>
      </c>
      <c r="D24" s="18" t="s">
        <v>30</v>
      </c>
      <c r="E24" s="18" t="s">
        <v>31</v>
      </c>
      <c r="F24" s="18" t="s">
        <v>47</v>
      </c>
      <c r="G24" s="18" t="s">
        <v>36</v>
      </c>
      <c r="H24" s="18" t="s">
        <v>52</v>
      </c>
      <c r="I24" s="18">
        <v>999.99999999999989</v>
      </c>
      <c r="J24" s="28">
        <f>_xll.EXSION_REKSAL(connectie,$J$19,datumfilter,,,C24)*-1</f>
        <v>8950</v>
      </c>
      <c r="K24" s="28">
        <f>_xll.EXSION_REKSAL(connectie,$K$19,datumfilter,,,C24)</f>
        <v>249.99999999999997</v>
      </c>
      <c r="L24" s="28">
        <f t="shared" si="0"/>
        <v>8700</v>
      </c>
    </row>
    <row r="25" spans="2:12" x14ac:dyDescent="0.2">
      <c r="B25" s="18" t="s">
        <v>16</v>
      </c>
      <c r="C25" s="18" t="s">
        <v>22</v>
      </c>
      <c r="D25" s="18" t="s">
        <v>29</v>
      </c>
      <c r="E25" s="18" t="s">
        <v>32</v>
      </c>
      <c r="F25" s="18" t="s">
        <v>48</v>
      </c>
      <c r="G25" s="18" t="s">
        <v>36</v>
      </c>
      <c r="H25" s="18" t="s">
        <v>52</v>
      </c>
      <c r="I25" s="18">
        <v>30</v>
      </c>
      <c r="J25" s="28">
        <f>_xll.EXSION_REKSAL(connectie,$J$19,datumfilter,,,C25)*-1</f>
        <v>208.5</v>
      </c>
      <c r="K25" s="28">
        <f>_xll.EXSION_REKSAL(connectie,$K$19,datumfilter,,,C25)</f>
        <v>148.80000000000001</v>
      </c>
      <c r="L25" s="28">
        <f t="shared" si="0"/>
        <v>59.699999999999989</v>
      </c>
    </row>
    <row r="26" spans="2:12" x14ac:dyDescent="0.2">
      <c r="B26" s="18" t="s">
        <v>16</v>
      </c>
      <c r="C26" s="18" t="s">
        <v>23</v>
      </c>
      <c r="D26" s="18" t="s">
        <v>30</v>
      </c>
      <c r="E26" s="18" t="s">
        <v>33</v>
      </c>
      <c r="F26" s="18" t="s">
        <v>49</v>
      </c>
      <c r="G26" s="18" t="s">
        <v>36</v>
      </c>
      <c r="H26" s="18" t="s">
        <v>52</v>
      </c>
      <c r="I26" s="18">
        <v>999.99999999999989</v>
      </c>
      <c r="J26" s="28">
        <f>_xll.EXSION_REKSAL(connectie,$J$19,datumfilter,,,C26)*-1</f>
        <v>10000</v>
      </c>
      <c r="K26" s="28">
        <f>_xll.EXSION_REKSAL(connectie,$K$19,datumfilter,,,C26)</f>
        <v>11500</v>
      </c>
      <c r="L26" s="28">
        <f t="shared" si="0"/>
        <v>-1500</v>
      </c>
    </row>
    <row r="27" spans="2:12" x14ac:dyDescent="0.2">
      <c r="B27" s="18" t="s">
        <v>16</v>
      </c>
      <c r="C27" s="18" t="s">
        <v>24</v>
      </c>
      <c r="D27" s="18" t="s">
        <v>30</v>
      </c>
      <c r="E27" s="18" t="s">
        <v>31</v>
      </c>
      <c r="F27" s="18" t="s">
        <v>47</v>
      </c>
      <c r="G27" s="18" t="s">
        <v>36</v>
      </c>
      <c r="H27" s="18" t="s">
        <v>52</v>
      </c>
      <c r="I27" s="18">
        <v>45</v>
      </c>
      <c r="J27" s="28">
        <f>_xll.EXSION_REKSAL(connectie,$J$19,datumfilter,,,C27)*-1</f>
        <v>450</v>
      </c>
      <c r="K27" s="28">
        <f>_xll.EXSION_REKSAL(connectie,$K$19,datumfilter,,,C27)</f>
        <v>223.2</v>
      </c>
      <c r="L27" s="28">
        <f t="shared" si="0"/>
        <v>226.8</v>
      </c>
    </row>
    <row r="28" spans="2:12" x14ac:dyDescent="0.2">
      <c r="B28" s="18" t="s">
        <v>17</v>
      </c>
      <c r="C28" s="18" t="s">
        <v>25</v>
      </c>
      <c r="D28" s="18" t="s">
        <v>30</v>
      </c>
      <c r="E28" s="18" t="s">
        <v>34</v>
      </c>
      <c r="F28" s="18" t="s">
        <v>50</v>
      </c>
      <c r="G28" s="18" t="s">
        <v>36</v>
      </c>
      <c r="H28" s="18" t="s">
        <v>52</v>
      </c>
      <c r="I28" s="18">
        <v>1250</v>
      </c>
      <c r="J28" s="28">
        <f>_xll.EXSION_REKSAL(connectie,$J$19,datumfilter,,,C28)*-1</f>
        <v>14281.25</v>
      </c>
      <c r="K28" s="28">
        <f>_xll.EXSION_REKSAL(connectie,$K$19,datumfilter,,,C28)</f>
        <v>1875</v>
      </c>
      <c r="L28" s="28">
        <f t="shared" si="0"/>
        <v>12406.25</v>
      </c>
    </row>
    <row r="29" spans="2:12" x14ac:dyDescent="0.2">
      <c r="B29" s="18" t="s">
        <v>17</v>
      </c>
      <c r="C29" s="18" t="s">
        <v>26</v>
      </c>
      <c r="D29" s="18" t="s">
        <v>30</v>
      </c>
      <c r="E29" s="18" t="s">
        <v>34</v>
      </c>
      <c r="F29" s="18" t="s">
        <v>50</v>
      </c>
      <c r="G29" s="18" t="s">
        <v>36</v>
      </c>
      <c r="H29" s="18" t="s">
        <v>52</v>
      </c>
      <c r="I29" s="18">
        <v>999.99999999999989</v>
      </c>
      <c r="J29" s="28">
        <f>_xll.EXSION_REKSAL(connectie,$J$19,datumfilter,,,C29)*-1</f>
        <v>11375</v>
      </c>
      <c r="K29" s="28">
        <f>_xll.EXSION_REKSAL(connectie,$K$19,datumfilter,,,C29)</f>
        <v>5500</v>
      </c>
      <c r="L29" s="28">
        <f t="shared" si="0"/>
        <v>5875</v>
      </c>
    </row>
    <row r="30" spans="2:12" x14ac:dyDescent="0.2">
      <c r="B30" s="18" t="s">
        <v>17</v>
      </c>
      <c r="C30" s="18" t="s">
        <v>27</v>
      </c>
      <c r="D30" s="18" t="s">
        <v>30</v>
      </c>
      <c r="E30" s="18" t="s">
        <v>35</v>
      </c>
      <c r="F30" s="18" t="s">
        <v>51</v>
      </c>
      <c r="G30" s="18" t="s">
        <v>36</v>
      </c>
      <c r="H30" s="18" t="s">
        <v>52</v>
      </c>
      <c r="I30" s="18">
        <v>999.99999999999989</v>
      </c>
      <c r="J30" s="28">
        <f>_xll.EXSION_REKSAL(connectie,$J$19,datumfilter,,,C30)*-1</f>
        <v>12500.000000000002</v>
      </c>
      <c r="K30" s="28">
        <f>_xll.EXSION_REKSAL(connectie,$K$19,datumfilter,,,C30)</f>
        <v>6500</v>
      </c>
      <c r="L30" s="28">
        <f t="shared" si="0"/>
        <v>6000.0000000000018</v>
      </c>
    </row>
    <row r="31" spans="2:12" x14ac:dyDescent="0.2">
      <c r="B31" s="18" t="s">
        <v>18</v>
      </c>
      <c r="C31" s="18" t="s">
        <v>28</v>
      </c>
      <c r="D31" s="18" t="s">
        <v>30</v>
      </c>
      <c r="E31" s="18" t="s">
        <v>34</v>
      </c>
      <c r="F31" s="18" t="s">
        <v>50</v>
      </c>
      <c r="G31" s="18" t="s">
        <v>36</v>
      </c>
      <c r="H31" s="18" t="s">
        <v>52</v>
      </c>
      <c r="I31" s="18">
        <v>999.99999999999989</v>
      </c>
      <c r="J31" s="28">
        <f>_xll.EXSION_REKSAL(connectie,$J$19,datumfilter,,,C31)*-1</f>
        <v>11500</v>
      </c>
      <c r="K31" s="28">
        <f>_xll.EXSION_REKSAL(connectie,$K$19,datumfilter,,,C31)</f>
        <v>6000</v>
      </c>
      <c r="L31" s="28">
        <f>J31-K31</f>
        <v>5500</v>
      </c>
    </row>
    <row r="32" spans="2:12" x14ac:dyDescent="0.2">
      <c r="J32" s="28"/>
      <c r="K32" s="28"/>
      <c r="L32" s="28"/>
    </row>
  </sheetData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8</vt:i4>
      </vt:variant>
    </vt:vector>
  </HeadingPairs>
  <TitlesOfParts>
    <vt:vector size="10" baseType="lpstr">
      <vt:lpstr>klantstatistiek</vt:lpstr>
      <vt:lpstr>Exsion</vt:lpstr>
      <vt:lpstr>boekjaar</vt:lpstr>
      <vt:lpstr>connectie</vt:lpstr>
      <vt:lpstr>cumulatief</vt:lpstr>
      <vt:lpstr>datumfilter</vt:lpstr>
      <vt:lpstr>Exsion!EXSION_DATA_DOSSIERGEGEVENS</vt:lpstr>
      <vt:lpstr>klantfilter</vt:lpstr>
      <vt:lpstr>maand</vt:lpstr>
      <vt:lpstr>weekfilter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Saris</dc:creator>
  <cp:lastModifiedBy>Hans Saris</cp:lastModifiedBy>
  <dcterms:created xsi:type="dcterms:W3CDTF">2018-08-21T07:49:20Z</dcterms:created>
  <dcterms:modified xsi:type="dcterms:W3CDTF">2018-08-21T12:08:28Z</dcterms:modified>
</cp:coreProperties>
</file>